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_rels/drawing1.xml.rels" ContentType="application/vnd.openxmlformats-package.relationship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ções" sheetId="1" state="visible" r:id="rId3"/>
    <sheet name="Dados Mensais" sheetId="2" state="visible" r:id="rId4"/>
    <sheet name="Cálculos" sheetId="3" state="visible" r:id="rId5"/>
    <sheet name="Simulador de Cenário" sheetId="4" state="visible" r:id="rId6"/>
    <sheet name="Dashboard" sheetId="5" state="visible" r:id="rId7"/>
    <sheet name="Memória de Cálculo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1" authorId="0">
      <text>
        <r>
          <rPr>
            <sz val="10"/>
            <rFont val="Arial"/>
            <family val="2"/>
          </rPr>
          <t xml:space="preserve">Substitua pelos valores reais da sua empresa. Mantenha os meses em ordem cronológica.</t>
        </r>
      </text>
    </comment>
  </commentList>
</comments>
</file>

<file path=xl/sharedStrings.xml><?xml version="1.0" encoding="utf-8"?>
<sst xmlns="http://schemas.openxmlformats.org/spreadsheetml/2006/main" count="88" uniqueCount="83">
  <si>
    <t xml:space="preserve">ADLabCont — Planilha de Simulação do Fator R</t>
  </si>
  <si>
    <t xml:space="preserve">Controle mensal do Fator R, projeção de enquadramento (Anexo III x Anexo V) e simulação de cenários — Simples Nacional</t>
  </si>
  <si>
    <t xml:space="preserve">FÓRMULA</t>
  </si>
  <si>
    <t xml:space="preserve">PARA QUE SERVE</t>
  </si>
  <si>
    <t xml:space="preserve">FS12 = soma da folha de salários e encargos dos 12 meses imediatamente anteriores ao período de apuração.</t>
  </si>
  <si>
    <t xml:space="preserve">RBT12 = soma da receita bruta dos 12 meses imediatamente anteriores ao período de apuração.</t>
  </si>
  <si>
    <t xml:space="preserve">COMO USAR</t>
  </si>
  <si>
    <t xml:space="preserve">REGRA DE ENQUADRAMENTO</t>
  </si>
  <si>
    <t xml:space="preserve">Fator R ≥ 28% → tributação pelo Anexo III do Simples Nacional (geralmente mais vantajoso para atividades de serviço).</t>
  </si>
  <si>
    <t xml:space="preserve">Fator R &lt; 28% → tributação pelo Anexo V do Simples Nacional.</t>
  </si>
  <si>
    <t xml:space="preserve">4. A aba 'Simulador de Cenário' permite testar 'e se eu aumentasse a folha em X?' antes de decidir.</t>
  </si>
  <si>
    <t xml:space="preserve">BASE LEGAL</t>
  </si>
  <si>
    <t xml:space="preserve">Lei Complementar nº 123/2006 ('Estatuto Nacional da Microempresa e da Empresa de Pequeno Porte'), art. 18, §§ 5º-C, 5º-D, 5º-J e 5º-M. As atividades sujeitas ao Fator R são as listadas nesses parágrafos (ex.: serviços de auditoria, consultoria, corretagem, engenharia, medicina, entre outras não sujeitas a fator de forma automática ao Anexo III).</t>
  </si>
  <si>
    <t xml:space="preserve">Somente as colunas de Receita Bruta e Folha de Pagamento na aba 'Dados Mensais', e os campos de ajuste na aba 'Simulador de Cenário'.</t>
  </si>
  <si>
    <t xml:space="preserve">PREMISSAS DESTA PLANILHA</t>
  </si>
  <si>
    <t xml:space="preserve">1. RBT12 e FS12 são apurados por soma móvel dos 12 meses anteriores, mês a mês (aba 'Cálculos').</t>
  </si>
  <si>
    <t xml:space="preserve">2. Os 11 primeiros meses de histórico não permitem apuração de RBT12/FS12 e aparecem como "—".</t>
  </si>
  <si>
    <t xml:space="preserve">3. Empresas com menos de 12 meses de atividade devem informar valores já projetados proporcionalmente (não calculado automaticamente aqui).</t>
  </si>
  <si>
    <t xml:space="preserve">4. Esta planilha não calcula a alíquota efetiva do Simples Nacional dentro de cada anexo — apenas o enquadramento sugerido pelo Fator R.</t>
  </si>
  <si>
    <t xml:space="preserve">Salários e ordenados, pró-labore, 13º salário, férias + 1/3, FGTS depositado e a contribuição previdenciária patronal quando devida pela empresa. Não confunda com o total de despesas com pessoal do DRE, que pode incluir itens que não compõem a base legal do Fator R (ex.: benefícios não obrigatórios, vale-transporte, vale-alimentação).</t>
  </si>
  <si>
    <t xml:space="preserve">FONTES</t>
  </si>
  <si>
    <t xml:space="preserve">Lei Complementar nº 123/2006 — Planalto (planalto.gov.br/ccivil_03/leis/lcp/lcp123.htm)</t>
  </si>
  <si>
    <t xml:space="preserve">Portal do Simples Nacional — Receita Federal / Comitê Gestor do Simples Nacional (www8.receita.fazenda.gov.br/simplesnacional)</t>
  </si>
  <si>
    <t xml:space="preserve">Lei Complementar nº 123/2006, art. 18, §§ 5º-C a 5º-M. Fator R = Folha de Salários e encargos (12 meses) ÷ Receita Bruta (12 meses). Fator R ≥ 28% → Anexo III. Fator R &lt; 28% → Anexo V. Aplicável apenas às atividades listadas na lei como sujeitas ao Fator R.</t>
  </si>
  <si>
    <t xml:space="preserve">Última atualização: 07/09/2026</t>
  </si>
  <si>
    <t xml:space="preserve">ADLabCont — Conhecimento que vira prática</t>
  </si>
  <si>
    <t xml:space="preserve">Mês</t>
  </si>
  <si>
    <t xml:space="preserve">Receita Bruta do Mês (R$)</t>
  </si>
  <si>
    <t xml:space="preserve">Folha de Pagamento do Mês (R$)
(salários + encargos + pró-labore)</t>
  </si>
  <si>
    <t xml:space="preserve">out/2024</t>
  </si>
  <si>
    <t xml:space="preserve">nov/2024</t>
  </si>
  <si>
    <t xml:space="preserve">dez/2024</t>
  </si>
  <si>
    <t xml:space="preserve">jan/2025</t>
  </si>
  <si>
    <t xml:space="preserve">fev/2025</t>
  </si>
  <si>
    <t xml:space="preserve">mar/2025</t>
  </si>
  <si>
    <t xml:space="preserve">abr/2025</t>
  </si>
  <si>
    <t xml:space="preserve">mai/2025</t>
  </si>
  <si>
    <t xml:space="preserve">jun/2025</t>
  </si>
  <si>
    <t xml:space="preserve">jul/2025</t>
  </si>
  <si>
    <t xml:space="preserve">ago/2025</t>
  </si>
  <si>
    <t xml:space="preserve">set/2025</t>
  </si>
  <si>
    <t xml:space="preserve">out/2025</t>
  </si>
  <si>
    <t xml:space="preserve">nov/2025</t>
  </si>
  <si>
    <t xml:space="preserve">dez/2025</t>
  </si>
  <si>
    <t xml:space="preserve">jan/2026</t>
  </si>
  <si>
    <t xml:space="preserve">fev/2026</t>
  </si>
  <si>
    <t xml:space="preserve">mar/2026</t>
  </si>
  <si>
    <t xml:space="preserve">abr/2026</t>
  </si>
  <si>
    <t xml:space="preserve">mai/2026</t>
  </si>
  <si>
    <t xml:space="preserve">jun/2026</t>
  </si>
  <si>
    <t xml:space="preserve">jul/2026</t>
  </si>
  <si>
    <t xml:space="preserve">ago/2026</t>
  </si>
  <si>
    <t xml:space="preserve">set/2026</t>
  </si>
  <si>
    <t xml:space="preserve">Valores em azul/amarelo são exemplo — substitua pelos dados da sua empresa.</t>
  </si>
  <si>
    <t xml:space="preserve">RBT12 — Receita 12 meses (R$)</t>
  </si>
  <si>
    <t xml:space="preserve">FS12 — Folha 12 meses (R$)</t>
  </si>
  <si>
    <t xml:space="preserve">Fator R</t>
  </si>
  <si>
    <t xml:space="preserve">Enquadramento</t>
  </si>
  <si>
    <t xml:space="preserve">Linha de corte (28%)</t>
  </si>
  <si>
    <t xml:space="preserve">Meses 1 a 11 mostram "—": ainda não há 12 meses de histórico para apurar RBT12/FS12.</t>
  </si>
  <si>
    <t xml:space="preserve">Simulador de Cenário — Fator R</t>
  </si>
  <si>
    <t xml:space="preserve">Teste o impacto de ajustar a folha ou a receita antes de decidir. Baseado no último mês apurado na aba 'Cálculos'.</t>
  </si>
  <si>
    <t xml:space="preserve">SITUAÇÃO ATUAL (último mês apurado)</t>
  </si>
  <si>
    <t xml:space="preserve">Receita Bruta atual (RBT12)</t>
  </si>
  <si>
    <t xml:space="preserve">Folha atual (FS12)</t>
  </si>
  <si>
    <t xml:space="preserve">Fator R atual</t>
  </si>
  <si>
    <t xml:space="preserve">Enquadramento atual</t>
  </si>
  <si>
    <t xml:space="preserve">AJUSTE A SIMULAR (edite os campos amarelos)</t>
  </si>
  <si>
    <t xml:space="preserve">Ajuste de Receita Bruta (R$, pode ser negativo)</t>
  </si>
  <si>
    <t xml:space="preserve">Ajuste de Folha (R$, pode ser negativo)</t>
  </si>
  <si>
    <t xml:space="preserve">RESULTADO DA SIMULAÇÃO</t>
  </si>
  <si>
    <t xml:space="preserve">Receita Bruta simulada</t>
  </si>
  <si>
    <t xml:space="preserve">Folha simulada</t>
  </si>
  <si>
    <t xml:space="preserve">Fator R simulado</t>
  </si>
  <si>
    <t xml:space="preserve">Enquadramento simulado</t>
  </si>
  <si>
    <t xml:space="preserve">Folha adicional necessária para Anexo III (cenário simulado)</t>
  </si>
  <si>
    <t xml:space="preserve">Dashboard — Fator R</t>
  </si>
  <si>
    <t xml:space="preserve">Atualizado automaticamente a partir da aba 'Cálculos'.</t>
  </si>
  <si>
    <t xml:space="preserve">Meses em Anexo III (últimos 12 apurados)</t>
  </si>
  <si>
    <t xml:space="preserve">Evolução do Fator R (12 meses móveis) x linha de corte de 28%</t>
  </si>
  <si>
    <t xml:space="preserve">Memória de Cálculo</t>
  </si>
  <si>
    <t xml:space="preserve">Fator R = FS12 ÷ RBT12</t>
  </si>
  <si>
    <t xml:space="preserve">Última atualização: 07/09/2026 — este material pode sofrer atualização em razão de alterações legais, regulatórias ou operacionais.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</si>
</sst>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 &quot;#,##0.00;[RED]&quot;-R$ &quot;#,##0.00"/>
    <numFmt numFmtId="166" formatCode="0.00%"/>
    <numFmt numFmtId="167" formatCode="0"/>
    <numFmt numFmtId="168" formatCode="0%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F6E5C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2"/>
      <color rgb="FF0F6E5C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9"/>
      <color rgb="FF0F6E5C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sz val="10"/>
      <name val="Arial"/>
      <family val="2"/>
    </font>
    <font>
      <sz val="11"/>
      <color rgb="FF808080"/>
      <name val="Arial"/>
      <family val="0"/>
      <charset val="1"/>
    </font>
    <font>
      <sz val="9"/>
      <color rgb="FF595959"/>
      <name val="Arial"/>
      <family val="0"/>
      <charset val="1"/>
    </font>
    <font>
      <b val="true"/>
      <sz val="20"/>
      <color rgb="FF0F6E5C"/>
      <name val="Arial"/>
      <family val="0"/>
      <charset val="1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2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F6E5C"/>
        <bgColor rgb="FF008080"/>
      </patternFill>
    </fill>
    <fill>
      <patternFill patternType="solid">
        <fgColor rgb="FFF2F2F2"/>
        <bgColor rgb="FFFFFFFF"/>
      </patternFill>
    </fill>
    <fill>
      <patternFill patternType="solid">
        <fgColor rgb="FFFFFF99"/>
        <bgColor rgb="FFF4E4D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DCECE6"/>
        </patternFill>
      </fill>
    </dxf>
    <dxf>
      <fill>
        <patternFill>
          <bgColor rgb="FFF4E4D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631C"/>
      <rgbColor rgb="FF800080"/>
      <rgbColor rgb="FF0F6E5C"/>
      <rgbColor rgb="FFBFBFBF"/>
      <rgbColor rgb="FF808080"/>
      <rgbColor rgb="FF9999FF"/>
      <rgbColor rgb="FF993366"/>
      <rgbColor rgb="FFF2F2F2"/>
      <rgbColor rgb="FFDCEC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E4D2"/>
      <rgbColor rgb="FF3366FF"/>
      <rgbColor rgb="FF33CCCC"/>
      <rgbColor rgb="FF99CC00"/>
      <rgbColor rgb="FFFFCC00"/>
      <rgbColor rgb="FFFF9900"/>
      <rgbColor rgb="FFFF6600"/>
      <rgbColor rgb="FF595959"/>
      <rgbColor rgb="FF87878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"Fator R apurado"</c:f>
              <c:strCache>
                <c:ptCount val="1"/>
                <c:pt idx="0">
                  <c:v>Fator R apurado</c:v>
                </c:pt>
              </c:strCache>
            </c:strRef>
          </c:tx>
          <c:spPr>
            <a:solidFill>
              <a:srgbClr val="0f6e5c"/>
            </a:solidFill>
            <a:ln w="24120">
              <a:solidFill>
                <a:srgbClr val="0f6e5c"/>
              </a:solidFill>
              <a:round/>
            </a:ln>
          </c:spPr>
          <c:marker>
            <c:symbol val="circle"/>
            <c:size val="5"/>
            <c:spPr>
              <a:solidFill>
                <a:srgbClr val="0f6e5c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Cálculos!$A$13:$A$25</c:f>
              <c:strCache>
                <c:ptCount val="13"/>
                <c:pt idx="0">
                  <c:v>set/2025</c:v>
                </c:pt>
                <c:pt idx="1">
                  <c:v>out/2025</c:v>
                </c:pt>
                <c:pt idx="2">
                  <c:v>nov/2025</c:v>
                </c:pt>
                <c:pt idx="3">
                  <c:v>dez/2025</c:v>
                </c:pt>
                <c:pt idx="4">
                  <c:v>jan/2026</c:v>
                </c:pt>
                <c:pt idx="5">
                  <c:v>fev/2026</c:v>
                </c:pt>
                <c:pt idx="6">
                  <c:v>mar/2026</c:v>
                </c:pt>
                <c:pt idx="7">
                  <c:v>abr/2026</c:v>
                </c:pt>
                <c:pt idx="8">
                  <c:v>mai/2026</c:v>
                </c:pt>
                <c:pt idx="9">
                  <c:v>jun/2026</c:v>
                </c:pt>
                <c:pt idx="10">
                  <c:v>jul/2026</c:v>
                </c:pt>
                <c:pt idx="11">
                  <c:v>ago/2026</c:v>
                </c:pt>
                <c:pt idx="12">
                  <c:v>set/2026</c:v>
                </c:pt>
              </c:strCache>
            </c:strRef>
          </c:cat>
          <c:val>
            <c:numRef>
              <c:f>Cálculos!$D$13:$D$25</c:f>
              <c:numCache>
                <c:formatCode>0.00%</c:formatCode>
                <c:ptCount val="13"/>
                <c:pt idx="0">
                  <c:v>0.217106568763644</c:v>
                </c:pt>
                <c:pt idx="1">
                  <c:v>0.217281061049347</c:v>
                </c:pt>
                <c:pt idx="2">
                  <c:v>0.218081039755352</c:v>
                </c:pt>
                <c:pt idx="3">
                  <c:v>0.222515060240964</c:v>
                </c:pt>
                <c:pt idx="4">
                  <c:v>0.23051286798741</c:v>
                </c:pt>
                <c:pt idx="5">
                  <c:v>0.240349599417334</c:v>
                </c:pt>
                <c:pt idx="6">
                  <c:v>0.25228126677402</c:v>
                </c:pt>
                <c:pt idx="7">
                  <c:v>0.26665491716602</c:v>
                </c:pt>
                <c:pt idx="8">
                  <c:v>0.282914137033825</c:v>
                </c:pt>
                <c:pt idx="9">
                  <c:v>0.300768573868489</c:v>
                </c:pt>
                <c:pt idx="10">
                  <c:v>0.320681511470985</c:v>
                </c:pt>
                <c:pt idx="11">
                  <c:v>0.340878828229028</c:v>
                </c:pt>
                <c:pt idx="12">
                  <c:v>0.362366474938373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"Corte 28%"</c:f>
              <c:strCache>
                <c:ptCount val="1"/>
                <c:pt idx="0">
                  <c:v>Corte 28%</c:v>
                </c:pt>
              </c:strCache>
            </c:strRef>
          </c:tx>
          <c:spPr>
            <a:solidFill>
              <a:srgbClr val="a8631c"/>
            </a:solidFill>
            <a:ln w="28440">
              <a:solidFill>
                <a:srgbClr val="a8631c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Cálculos!$A$13:$A$25</c:f>
              <c:strCache>
                <c:ptCount val="13"/>
                <c:pt idx="0">
                  <c:v>set/2025</c:v>
                </c:pt>
                <c:pt idx="1">
                  <c:v>out/2025</c:v>
                </c:pt>
                <c:pt idx="2">
                  <c:v>nov/2025</c:v>
                </c:pt>
                <c:pt idx="3">
                  <c:v>dez/2025</c:v>
                </c:pt>
                <c:pt idx="4">
                  <c:v>jan/2026</c:v>
                </c:pt>
                <c:pt idx="5">
                  <c:v>fev/2026</c:v>
                </c:pt>
                <c:pt idx="6">
                  <c:v>mar/2026</c:v>
                </c:pt>
                <c:pt idx="7">
                  <c:v>abr/2026</c:v>
                </c:pt>
                <c:pt idx="8">
                  <c:v>mai/2026</c:v>
                </c:pt>
                <c:pt idx="9">
                  <c:v>jun/2026</c:v>
                </c:pt>
                <c:pt idx="10">
                  <c:v>jul/2026</c:v>
                </c:pt>
                <c:pt idx="11">
                  <c:v>ago/2026</c:v>
                </c:pt>
                <c:pt idx="12">
                  <c:v>set/2026</c:v>
                </c:pt>
              </c:strCache>
            </c:strRef>
          </c:cat>
          <c:val>
            <c:numRef>
              <c:f>Cálculos!$F$13:$F$25</c:f>
              <c:numCache>
                <c:formatCode>0.00%</c:formatCode>
                <c:ptCount val="13"/>
                <c:pt idx="0">
                  <c:v>0.28</c:v>
                </c:pt>
                <c:pt idx="1">
                  <c:v>0.28</c:v>
                </c:pt>
                <c:pt idx="2">
                  <c:v>0.28</c:v>
                </c:pt>
                <c:pt idx="3">
                  <c:v>0.28</c:v>
                </c:pt>
                <c:pt idx="4">
                  <c:v>0.28</c:v>
                </c:pt>
                <c:pt idx="5">
                  <c:v>0.28</c:v>
                </c:pt>
                <c:pt idx="6">
                  <c:v>0.28</c:v>
                </c:pt>
                <c:pt idx="7">
                  <c:v>0.28</c:v>
                </c:pt>
                <c:pt idx="8">
                  <c:v>0.28</c:v>
                </c:pt>
                <c:pt idx="9">
                  <c:v>0.28</c:v>
                </c:pt>
                <c:pt idx="10">
                  <c:v>0.28</c:v>
                </c:pt>
                <c:pt idx="11">
                  <c:v>0.28</c:v>
                </c:pt>
                <c:pt idx="12">
                  <c:v>0.28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26174086"/>
        <c:axId val="75874616"/>
      </c:lineChart>
      <c:catAx>
        <c:axId val="2617408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Mês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5874616"/>
        <c:crosses val="autoZero"/>
        <c:auto val="1"/>
        <c:lblAlgn val="ctr"/>
        <c:lblOffset val="100"/>
        <c:noMultiLvlLbl val="0"/>
      </c:catAx>
      <c:valAx>
        <c:axId val="758746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Fator 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617408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7</xdr:row>
      <xdr:rowOff>130680</xdr:rowOff>
    </xdr:from>
    <xdr:to>
      <xdr:col>10</xdr:col>
      <xdr:colOff>305280</xdr:colOff>
      <xdr:row>24</xdr:row>
      <xdr:rowOff>131760</xdr:rowOff>
    </xdr:to>
    <xdr:graphicFrame>
      <xdr:nvGraphicFramePr>
        <xdr:cNvPr id="0" name="Chart 1"/>
        <xdr:cNvGraphicFramePr/>
      </xdr:nvGraphicFramePr>
      <xdr:xfrm>
        <a:off x="0" y="1876320"/>
        <a:ext cx="791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5" customFormat="false" ht="15" hidden="false" customHeight="false" outlineLevel="0" collapsed="false">
      <c r="B5" s="3" t="s">
        <v>3</v>
      </c>
    </row>
    <row r="6" customFormat="false" ht="30" hidden="false" customHeight="true" outlineLevel="0" collapsed="false">
      <c r="B6" s="4" t="s">
        <v>4</v>
      </c>
    </row>
    <row r="7" customFormat="false" ht="30" hidden="false" customHeight="true" outlineLevel="0" collapsed="false">
      <c r="B7" s="4" t="s">
        <v>5</v>
      </c>
    </row>
    <row r="8" customFormat="false" ht="15" hidden="false" customHeight="false" outlineLevel="0" collapsed="false">
      <c r="B8" s="3" t="s">
        <v>6</v>
      </c>
    </row>
    <row r="9" customFormat="false" ht="30" hidden="false" customHeight="true" outlineLevel="0" collapsed="false">
      <c r="B9" s="5" t="s">
        <v>7</v>
      </c>
    </row>
    <row r="10" customFormat="false" ht="30" hidden="false" customHeight="true" outlineLevel="0" collapsed="false">
      <c r="B10" s="4" t="s">
        <v>8</v>
      </c>
    </row>
    <row r="11" customFormat="false" ht="30" hidden="false" customHeight="true" outlineLevel="0" collapsed="false">
      <c r="B11" s="4" t="s">
        <v>9</v>
      </c>
    </row>
    <row r="12" customFormat="false" ht="30" hidden="false" customHeight="true" outlineLevel="0" collapsed="false">
      <c r="B12" s="4" t="s">
        <v>10</v>
      </c>
    </row>
    <row r="13" customFormat="false" ht="15" hidden="false" customHeight="false" outlineLevel="0" collapsed="false">
      <c r="B13" s="3" t="s">
        <v>11</v>
      </c>
    </row>
    <row r="14" customFormat="false" ht="30" hidden="false" customHeight="true" outlineLevel="0" collapsed="false">
      <c r="B14" s="4" t="s">
        <v>12</v>
      </c>
    </row>
    <row r="15" customFormat="false" ht="30" hidden="false" customHeight="true" outlineLevel="0" collapsed="false">
      <c r="B15" s="4" t="s">
        <v>13</v>
      </c>
    </row>
    <row r="16" customFormat="false" ht="15" hidden="false" customHeight="false" outlineLevel="0" collapsed="false">
      <c r="B16" s="3" t="s">
        <v>14</v>
      </c>
    </row>
    <row r="17" customFormat="false" ht="30" hidden="false" customHeight="true" outlineLevel="0" collapsed="false">
      <c r="B17" s="4" t="s">
        <v>15</v>
      </c>
    </row>
    <row r="18" customFormat="false" ht="30" hidden="false" customHeight="true" outlineLevel="0" collapsed="false">
      <c r="B18" s="4" t="s">
        <v>16</v>
      </c>
    </row>
    <row r="19" customFormat="false" ht="30" hidden="false" customHeight="true" outlineLevel="0" collapsed="false">
      <c r="B19" s="4" t="s">
        <v>17</v>
      </c>
    </row>
    <row r="20" customFormat="false" ht="30" hidden="false" customHeight="true" outlineLevel="0" collapsed="false">
      <c r="B20" s="4" t="s">
        <v>18</v>
      </c>
    </row>
    <row r="21" customFormat="false" ht="30" hidden="false" customHeight="true" outlineLevel="0" collapsed="false">
      <c r="B21" s="4" t="s">
        <v>19</v>
      </c>
    </row>
    <row r="22" customFormat="false" ht="15" hidden="false" customHeight="false" outlineLevel="0" collapsed="false">
      <c r="B22" s="3" t="s">
        <v>20</v>
      </c>
    </row>
    <row r="23" customFormat="false" ht="30" hidden="false" customHeight="true" outlineLevel="0" collapsed="false">
      <c r="B23" s="4" t="s">
        <v>21</v>
      </c>
    </row>
    <row r="24" customFormat="false" ht="30" hidden="false" customHeight="true" outlineLevel="0" collapsed="false">
      <c r="B24" s="4" t="s">
        <v>22</v>
      </c>
    </row>
    <row r="26" customFormat="false" ht="15" hidden="false" customHeight="false" outlineLevel="0" collapsed="false">
      <c r="B26" s="3" t="s">
        <v>11</v>
      </c>
    </row>
    <row r="27" customFormat="false" ht="30" hidden="false" customHeight="true" outlineLevel="0" collapsed="false">
      <c r="B27" s="4" t="s">
        <v>23</v>
      </c>
    </row>
    <row r="30" customFormat="false" ht="15" hidden="false" customHeight="false" outlineLevel="0" collapsed="false">
      <c r="B30" s="6" t="s">
        <v>24</v>
      </c>
    </row>
    <row r="31" customFormat="false" ht="15" hidden="false" customHeight="false" outlineLevel="0" collapsed="false">
      <c r="B31" s="7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6"/>
    <col collapsed="false" customWidth="true" hidden="false" outlineLevel="0" max="3" min="3" style="0" width="30"/>
  </cols>
  <sheetData>
    <row r="1" customFormat="false" ht="33.75" hidden="false" customHeight="true" outlineLevel="0" collapsed="false">
      <c r="A1" s="8" t="s">
        <v>26</v>
      </c>
      <c r="B1" s="8" t="s">
        <v>27</v>
      </c>
      <c r="C1" s="8" t="s">
        <v>28</v>
      </c>
    </row>
    <row r="2" customFormat="false" ht="15" hidden="false" customHeight="false" outlineLevel="0" collapsed="false">
      <c r="A2" s="9" t="s">
        <v>29</v>
      </c>
      <c r="B2" s="10" t="n">
        <v>38000</v>
      </c>
      <c r="C2" s="10" t="n">
        <v>8500</v>
      </c>
    </row>
    <row r="3" customFormat="false" ht="15" hidden="false" customHeight="false" outlineLevel="0" collapsed="false">
      <c r="A3" s="11" t="s">
        <v>30</v>
      </c>
      <c r="B3" s="10" t="n">
        <v>37500</v>
      </c>
      <c r="C3" s="10" t="n">
        <v>8500</v>
      </c>
    </row>
    <row r="4" customFormat="false" ht="15" hidden="false" customHeight="false" outlineLevel="0" collapsed="false">
      <c r="A4" s="9" t="s">
        <v>31</v>
      </c>
      <c r="B4" s="10" t="n">
        <v>39200</v>
      </c>
      <c r="C4" s="10" t="n">
        <v>8700</v>
      </c>
    </row>
    <row r="5" customFormat="false" ht="15" hidden="false" customHeight="false" outlineLevel="0" collapsed="false">
      <c r="A5" s="11" t="s">
        <v>32</v>
      </c>
      <c r="B5" s="10" t="n">
        <v>40100</v>
      </c>
      <c r="C5" s="10" t="n">
        <v>8700</v>
      </c>
    </row>
    <row r="6" customFormat="false" ht="15" hidden="false" customHeight="false" outlineLevel="0" collapsed="false">
      <c r="A6" s="9" t="s">
        <v>33</v>
      </c>
      <c r="B6" s="10" t="n">
        <v>41000</v>
      </c>
      <c r="C6" s="10" t="n">
        <v>9000</v>
      </c>
    </row>
    <row r="7" customFormat="false" ht="15" hidden="false" customHeight="false" outlineLevel="0" collapsed="false">
      <c r="A7" s="11" t="s">
        <v>34</v>
      </c>
      <c r="B7" s="10" t="n">
        <v>39800</v>
      </c>
      <c r="C7" s="10" t="n">
        <v>9000</v>
      </c>
    </row>
    <row r="8" customFormat="false" ht="15" hidden="false" customHeight="false" outlineLevel="0" collapsed="false">
      <c r="A8" s="9" t="s">
        <v>35</v>
      </c>
      <c r="B8" s="10" t="n">
        <v>42500</v>
      </c>
      <c r="C8" s="10" t="n">
        <v>9200</v>
      </c>
    </row>
    <row r="9" customFormat="false" ht="15" hidden="false" customHeight="false" outlineLevel="0" collapsed="false">
      <c r="A9" s="11" t="s">
        <v>36</v>
      </c>
      <c r="B9" s="10" t="n">
        <v>43100</v>
      </c>
      <c r="C9" s="10" t="n">
        <v>9200</v>
      </c>
    </row>
    <row r="10" customFormat="false" ht="15" hidden="false" customHeight="false" outlineLevel="0" collapsed="false">
      <c r="A10" s="9" t="s">
        <v>37</v>
      </c>
      <c r="B10" s="10" t="n">
        <v>44000</v>
      </c>
      <c r="C10" s="10" t="n">
        <v>9500</v>
      </c>
    </row>
    <row r="11" customFormat="false" ht="15" hidden="false" customHeight="false" outlineLevel="0" collapsed="false">
      <c r="A11" s="11" t="s">
        <v>38</v>
      </c>
      <c r="B11" s="10" t="n">
        <v>45200</v>
      </c>
      <c r="C11" s="10" t="n">
        <v>9500</v>
      </c>
    </row>
    <row r="12" customFormat="false" ht="15" hidden="false" customHeight="false" outlineLevel="0" collapsed="false">
      <c r="A12" s="9" t="s">
        <v>39</v>
      </c>
      <c r="B12" s="10" t="n">
        <v>46000</v>
      </c>
      <c r="C12" s="10" t="n">
        <v>9800</v>
      </c>
    </row>
    <row r="13" customFormat="false" ht="15" hidden="false" customHeight="false" outlineLevel="0" collapsed="false">
      <c r="A13" s="11" t="s">
        <v>40</v>
      </c>
      <c r="B13" s="10" t="n">
        <v>47500</v>
      </c>
      <c r="C13" s="10" t="n">
        <v>9800</v>
      </c>
    </row>
    <row r="14" customFormat="false" ht="15" hidden="false" customHeight="false" outlineLevel="0" collapsed="false">
      <c r="A14" s="9" t="s">
        <v>41</v>
      </c>
      <c r="B14" s="10" t="n">
        <v>46800</v>
      </c>
      <c r="C14" s="10" t="n">
        <v>10500</v>
      </c>
    </row>
    <row r="15" customFormat="false" ht="15" hidden="false" customHeight="false" outlineLevel="0" collapsed="false">
      <c r="A15" s="11" t="s">
        <v>42</v>
      </c>
      <c r="B15" s="10" t="n">
        <v>48000</v>
      </c>
      <c r="C15" s="10" t="n">
        <v>11200</v>
      </c>
    </row>
    <row r="16" customFormat="false" ht="15" hidden="false" customHeight="false" outlineLevel="0" collapsed="false">
      <c r="A16" s="9" t="s">
        <v>43</v>
      </c>
      <c r="B16" s="10" t="n">
        <v>47200</v>
      </c>
      <c r="C16" s="10" t="n">
        <v>12800</v>
      </c>
    </row>
    <row r="17" customFormat="false" ht="15" hidden="false" customHeight="false" outlineLevel="0" collapsed="false">
      <c r="A17" s="11" t="s">
        <v>44</v>
      </c>
      <c r="B17" s="10" t="n">
        <v>49000</v>
      </c>
      <c r="C17" s="10" t="n">
        <v>15000</v>
      </c>
    </row>
    <row r="18" customFormat="false" ht="15" hidden="false" customHeight="false" outlineLevel="0" collapsed="false">
      <c r="A18" s="9" t="s">
        <v>45</v>
      </c>
      <c r="B18" s="10" t="n">
        <v>50100</v>
      </c>
      <c r="C18" s="10" t="n">
        <v>16500</v>
      </c>
    </row>
    <row r="19" customFormat="false" ht="15" hidden="false" customHeight="false" outlineLevel="0" collapsed="false">
      <c r="A19" s="11" t="s">
        <v>46</v>
      </c>
      <c r="B19" s="10" t="n">
        <v>49500</v>
      </c>
      <c r="C19" s="10" t="n">
        <v>18000</v>
      </c>
    </row>
    <row r="20" customFormat="false" ht="15" hidden="false" customHeight="false" outlineLevel="0" collapsed="false">
      <c r="A20" s="9" t="s">
        <v>47</v>
      </c>
      <c r="B20" s="10" t="n">
        <v>51000</v>
      </c>
      <c r="C20" s="10" t="n">
        <v>19500</v>
      </c>
    </row>
    <row r="21" customFormat="false" ht="15" hidden="false" customHeight="false" outlineLevel="0" collapsed="false">
      <c r="A21" s="11" t="s">
        <v>48</v>
      </c>
      <c r="B21" s="10" t="n">
        <v>52200</v>
      </c>
      <c r="C21" s="10" t="n">
        <v>21000</v>
      </c>
    </row>
    <row r="22" customFormat="false" ht="15" hidden="false" customHeight="false" outlineLevel="0" collapsed="false">
      <c r="A22" s="9" t="s">
        <v>49</v>
      </c>
      <c r="B22" s="10" t="n">
        <v>53000</v>
      </c>
      <c r="C22" s="10" t="n">
        <v>22500</v>
      </c>
    </row>
    <row r="23" customFormat="false" ht="15" hidden="false" customHeight="false" outlineLevel="0" collapsed="false">
      <c r="A23" s="11" t="s">
        <v>50</v>
      </c>
      <c r="B23" s="10" t="n">
        <v>52500</v>
      </c>
      <c r="C23" s="10" t="n">
        <v>23500</v>
      </c>
    </row>
    <row r="24" customFormat="false" ht="15" hidden="false" customHeight="false" outlineLevel="0" collapsed="false">
      <c r="A24" s="9" t="s">
        <v>51</v>
      </c>
      <c r="B24" s="10" t="n">
        <v>54000</v>
      </c>
      <c r="C24" s="10" t="n">
        <v>24500</v>
      </c>
    </row>
    <row r="25" customFormat="false" ht="15" hidden="false" customHeight="false" outlineLevel="0" collapsed="false">
      <c r="A25" s="11" t="s">
        <v>52</v>
      </c>
      <c r="B25" s="10" t="n">
        <v>55200</v>
      </c>
      <c r="C25" s="10" t="n">
        <v>25500</v>
      </c>
    </row>
    <row r="26" customFormat="false" ht="15" hidden="false" customHeight="false" outlineLevel="0" collapsed="false">
      <c r="A26" s="12" t="s">
        <v>53</v>
      </c>
      <c r="B26" s="12"/>
      <c r="C26" s="12"/>
    </row>
  </sheetData>
  <mergeCells count="1">
    <mergeCell ref="A26:C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6"/>
    <col collapsed="false" customWidth="true" hidden="false" outlineLevel="0" max="3" min="3" style="0" width="24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8"/>
  </cols>
  <sheetData>
    <row r="1" customFormat="false" ht="33.75" hidden="false" customHeight="true" outlineLevel="0" collapsed="false">
      <c r="A1" s="8" t="s">
        <v>26</v>
      </c>
      <c r="B1" s="8" t="s">
        <v>54</v>
      </c>
      <c r="C1" s="8" t="s">
        <v>55</v>
      </c>
      <c r="D1" s="8" t="s">
        <v>56</v>
      </c>
      <c r="E1" s="8" t="s">
        <v>57</v>
      </c>
      <c r="F1" s="8" t="s">
        <v>58</v>
      </c>
    </row>
    <row r="2" customFormat="false" ht="15" hidden="false" customHeight="false" outlineLevel="0" collapsed="false">
      <c r="A2" s="13" t="str">
        <f aca="false">'Dados Mensais'!A2</f>
        <v>out/2024</v>
      </c>
      <c r="B2" s="14" t="str">
        <f aca="false">"—"</f>
        <v>—</v>
      </c>
      <c r="C2" s="14" t="str">
        <f aca="false">"—"</f>
        <v>—</v>
      </c>
      <c r="D2" s="15" t="str">
        <f aca="false">IF(B2="—","—",IFERROR(C2/B2,"—"))</f>
        <v>—</v>
      </c>
      <c r="E2" s="11" t="str">
        <f aca="false">IF(D2="—","—",IF(D2&gt;=0.28,"Anexo III","Anexo V"))</f>
        <v>—</v>
      </c>
      <c r="F2" s="16" t="n">
        <v>0.28</v>
      </c>
    </row>
    <row r="3" customFormat="false" ht="15" hidden="false" customHeight="false" outlineLevel="0" collapsed="false">
      <c r="A3" s="13" t="str">
        <f aca="false">'Dados Mensais'!A3</f>
        <v>nov/2024</v>
      </c>
      <c r="B3" s="14" t="str">
        <f aca="false">"—"</f>
        <v>—</v>
      </c>
      <c r="C3" s="14" t="str">
        <f aca="false">"—"</f>
        <v>—</v>
      </c>
      <c r="D3" s="15" t="str">
        <f aca="false">IF(B3="—","—",IFERROR(C3/B3,"—"))</f>
        <v>—</v>
      </c>
      <c r="E3" s="11" t="str">
        <f aca="false">IF(D3="—","—",IF(D3&gt;=0.28,"Anexo III","Anexo V"))</f>
        <v>—</v>
      </c>
      <c r="F3" s="16" t="n">
        <v>0.28</v>
      </c>
    </row>
    <row r="4" customFormat="false" ht="15" hidden="false" customHeight="false" outlineLevel="0" collapsed="false">
      <c r="A4" s="13" t="str">
        <f aca="false">'Dados Mensais'!A4</f>
        <v>dez/2024</v>
      </c>
      <c r="B4" s="14" t="str">
        <f aca="false">"—"</f>
        <v>—</v>
      </c>
      <c r="C4" s="14" t="str">
        <f aca="false">"—"</f>
        <v>—</v>
      </c>
      <c r="D4" s="15" t="str">
        <f aca="false">IF(B4="—","—",IFERROR(C4/B4,"—"))</f>
        <v>—</v>
      </c>
      <c r="E4" s="11" t="str">
        <f aca="false">IF(D4="—","—",IF(D4&gt;=0.28,"Anexo III","Anexo V"))</f>
        <v>—</v>
      </c>
      <c r="F4" s="16" t="n">
        <v>0.28</v>
      </c>
    </row>
    <row r="5" customFormat="false" ht="15" hidden="false" customHeight="false" outlineLevel="0" collapsed="false">
      <c r="A5" s="13" t="str">
        <f aca="false">'Dados Mensais'!A5</f>
        <v>jan/2025</v>
      </c>
      <c r="B5" s="14" t="str">
        <f aca="false">"—"</f>
        <v>—</v>
      </c>
      <c r="C5" s="14" t="str">
        <f aca="false">"—"</f>
        <v>—</v>
      </c>
      <c r="D5" s="15" t="str">
        <f aca="false">IF(B5="—","—",IFERROR(C5/B5,"—"))</f>
        <v>—</v>
      </c>
      <c r="E5" s="11" t="str">
        <f aca="false">IF(D5="—","—",IF(D5&gt;=0.28,"Anexo III","Anexo V"))</f>
        <v>—</v>
      </c>
      <c r="F5" s="16" t="n">
        <v>0.28</v>
      </c>
    </row>
    <row r="6" customFormat="false" ht="15" hidden="false" customHeight="false" outlineLevel="0" collapsed="false">
      <c r="A6" s="13" t="str">
        <f aca="false">'Dados Mensais'!A6</f>
        <v>fev/2025</v>
      </c>
      <c r="B6" s="14" t="str">
        <f aca="false">"—"</f>
        <v>—</v>
      </c>
      <c r="C6" s="14" t="str">
        <f aca="false">"—"</f>
        <v>—</v>
      </c>
      <c r="D6" s="15" t="str">
        <f aca="false">IF(B6="—","—",IFERROR(C6/B6,"—"))</f>
        <v>—</v>
      </c>
      <c r="E6" s="11" t="str">
        <f aca="false">IF(D6="—","—",IF(D6&gt;=0.28,"Anexo III","Anexo V"))</f>
        <v>—</v>
      </c>
      <c r="F6" s="16" t="n">
        <v>0.28</v>
      </c>
    </row>
    <row r="7" customFormat="false" ht="15" hidden="false" customHeight="false" outlineLevel="0" collapsed="false">
      <c r="A7" s="13" t="str">
        <f aca="false">'Dados Mensais'!A7</f>
        <v>mar/2025</v>
      </c>
      <c r="B7" s="14" t="str">
        <f aca="false">"—"</f>
        <v>—</v>
      </c>
      <c r="C7" s="14" t="str">
        <f aca="false">"—"</f>
        <v>—</v>
      </c>
      <c r="D7" s="15" t="str">
        <f aca="false">IF(B7="—","—",IFERROR(C7/B7,"—"))</f>
        <v>—</v>
      </c>
      <c r="E7" s="11" t="str">
        <f aca="false">IF(D7="—","—",IF(D7&gt;=0.28,"Anexo III","Anexo V"))</f>
        <v>—</v>
      </c>
      <c r="F7" s="16" t="n">
        <v>0.28</v>
      </c>
    </row>
    <row r="8" customFormat="false" ht="15" hidden="false" customHeight="false" outlineLevel="0" collapsed="false">
      <c r="A8" s="13" t="str">
        <f aca="false">'Dados Mensais'!A8</f>
        <v>abr/2025</v>
      </c>
      <c r="B8" s="14" t="str">
        <f aca="false">"—"</f>
        <v>—</v>
      </c>
      <c r="C8" s="14" t="str">
        <f aca="false">"—"</f>
        <v>—</v>
      </c>
      <c r="D8" s="15" t="str">
        <f aca="false">IF(B8="—","—",IFERROR(C8/B8,"—"))</f>
        <v>—</v>
      </c>
      <c r="E8" s="11" t="str">
        <f aca="false">IF(D8="—","—",IF(D8&gt;=0.28,"Anexo III","Anexo V"))</f>
        <v>—</v>
      </c>
      <c r="F8" s="16" t="n">
        <v>0.28</v>
      </c>
    </row>
    <row r="9" customFormat="false" ht="15" hidden="false" customHeight="false" outlineLevel="0" collapsed="false">
      <c r="A9" s="13" t="str">
        <f aca="false">'Dados Mensais'!A9</f>
        <v>mai/2025</v>
      </c>
      <c r="B9" s="14" t="str">
        <f aca="false">"—"</f>
        <v>—</v>
      </c>
      <c r="C9" s="14" t="str">
        <f aca="false">"—"</f>
        <v>—</v>
      </c>
      <c r="D9" s="15" t="str">
        <f aca="false">IF(B9="—","—",IFERROR(C9/B9,"—"))</f>
        <v>—</v>
      </c>
      <c r="E9" s="11" t="str">
        <f aca="false">IF(D9="—","—",IF(D9&gt;=0.28,"Anexo III","Anexo V"))</f>
        <v>—</v>
      </c>
      <c r="F9" s="16" t="n">
        <v>0.28</v>
      </c>
    </row>
    <row r="10" customFormat="false" ht="15" hidden="false" customHeight="false" outlineLevel="0" collapsed="false">
      <c r="A10" s="13" t="str">
        <f aca="false">'Dados Mensais'!A10</f>
        <v>jun/2025</v>
      </c>
      <c r="B10" s="14" t="str">
        <f aca="false">"—"</f>
        <v>—</v>
      </c>
      <c r="C10" s="14" t="str">
        <f aca="false">"—"</f>
        <v>—</v>
      </c>
      <c r="D10" s="15" t="str">
        <f aca="false">IF(B10="—","—",IFERROR(C10/B10,"—"))</f>
        <v>—</v>
      </c>
      <c r="E10" s="11" t="str">
        <f aca="false">IF(D10="—","—",IF(D10&gt;=0.28,"Anexo III","Anexo V"))</f>
        <v>—</v>
      </c>
      <c r="F10" s="16" t="n">
        <v>0.28</v>
      </c>
    </row>
    <row r="11" customFormat="false" ht="15" hidden="false" customHeight="false" outlineLevel="0" collapsed="false">
      <c r="A11" s="13" t="str">
        <f aca="false">'Dados Mensais'!A11</f>
        <v>jul/2025</v>
      </c>
      <c r="B11" s="14" t="str">
        <f aca="false">"—"</f>
        <v>—</v>
      </c>
      <c r="C11" s="14" t="str">
        <f aca="false">"—"</f>
        <v>—</v>
      </c>
      <c r="D11" s="15" t="str">
        <f aca="false">IF(B11="—","—",IFERROR(C11/B11,"—"))</f>
        <v>—</v>
      </c>
      <c r="E11" s="11" t="str">
        <f aca="false">IF(D11="—","—",IF(D11&gt;=0.28,"Anexo III","Anexo V"))</f>
        <v>—</v>
      </c>
      <c r="F11" s="16" t="n">
        <v>0.28</v>
      </c>
    </row>
    <row r="12" customFormat="false" ht="15" hidden="false" customHeight="false" outlineLevel="0" collapsed="false">
      <c r="A12" s="13" t="str">
        <f aca="false">'Dados Mensais'!A12</f>
        <v>ago/2025</v>
      </c>
      <c r="B12" s="14" t="str">
        <f aca="false">"—"</f>
        <v>—</v>
      </c>
      <c r="C12" s="14" t="str">
        <f aca="false">"—"</f>
        <v>—</v>
      </c>
      <c r="D12" s="15" t="str">
        <f aca="false">IF(B12="—","—",IFERROR(C12/B12,"—"))</f>
        <v>—</v>
      </c>
      <c r="E12" s="11" t="str">
        <f aca="false">IF(D12="—","—",IF(D12&gt;=0.28,"Anexo III","Anexo V"))</f>
        <v>—</v>
      </c>
      <c r="F12" s="16" t="n">
        <v>0.28</v>
      </c>
    </row>
    <row r="13" customFormat="false" ht="15" hidden="false" customHeight="false" outlineLevel="0" collapsed="false">
      <c r="A13" s="13" t="str">
        <f aca="false">'Dados Mensais'!A13</f>
        <v>set/2025</v>
      </c>
      <c r="B13" s="14" t="n">
        <f aca="false">SUM('Dados Mensais'!B2:B13)</f>
        <v>503900</v>
      </c>
      <c r="C13" s="14" t="n">
        <f aca="false">SUM('Dados Mensais'!C2:C13)</f>
        <v>109400</v>
      </c>
      <c r="D13" s="15" t="n">
        <f aca="false">IF(B13="—","—",IFERROR(C13/B13,"—"))</f>
        <v>0.217106568763644</v>
      </c>
      <c r="E13" s="11" t="str">
        <f aca="false">IF(D13="—","—",IF(D13&gt;=0.28,"Anexo III","Anexo V"))</f>
        <v>Anexo V</v>
      </c>
      <c r="F13" s="16" t="n">
        <v>0.28</v>
      </c>
    </row>
    <row r="14" customFormat="false" ht="15" hidden="false" customHeight="false" outlineLevel="0" collapsed="false">
      <c r="A14" s="13" t="str">
        <f aca="false">'Dados Mensais'!A14</f>
        <v>out/2025</v>
      </c>
      <c r="B14" s="14" t="n">
        <f aca="false">SUM('Dados Mensais'!B3:B14)</f>
        <v>512700</v>
      </c>
      <c r="C14" s="14" t="n">
        <f aca="false">SUM('Dados Mensais'!C3:C14)</f>
        <v>111400</v>
      </c>
      <c r="D14" s="15" t="n">
        <f aca="false">IF(B14="—","—",IFERROR(C14/B14,"—"))</f>
        <v>0.217281061049347</v>
      </c>
      <c r="E14" s="11" t="str">
        <f aca="false">IF(D14="—","—",IF(D14&gt;=0.28,"Anexo III","Anexo V"))</f>
        <v>Anexo V</v>
      </c>
      <c r="F14" s="16" t="n">
        <v>0.28</v>
      </c>
    </row>
    <row r="15" customFormat="false" ht="15" hidden="false" customHeight="false" outlineLevel="0" collapsed="false">
      <c r="A15" s="13" t="str">
        <f aca="false">'Dados Mensais'!A15</f>
        <v>nov/2025</v>
      </c>
      <c r="B15" s="14" t="n">
        <f aca="false">SUM('Dados Mensais'!B4:B15)</f>
        <v>523200</v>
      </c>
      <c r="C15" s="14" t="n">
        <f aca="false">SUM('Dados Mensais'!C4:C15)</f>
        <v>114100</v>
      </c>
      <c r="D15" s="15" t="n">
        <f aca="false">IF(B15="—","—",IFERROR(C15/B15,"—"))</f>
        <v>0.218081039755352</v>
      </c>
      <c r="E15" s="11" t="str">
        <f aca="false">IF(D15="—","—",IF(D15&gt;=0.28,"Anexo III","Anexo V"))</f>
        <v>Anexo V</v>
      </c>
      <c r="F15" s="16" t="n">
        <v>0.28</v>
      </c>
    </row>
    <row r="16" customFormat="false" ht="15" hidden="false" customHeight="false" outlineLevel="0" collapsed="false">
      <c r="A16" s="13" t="str">
        <f aca="false">'Dados Mensais'!A16</f>
        <v>dez/2025</v>
      </c>
      <c r="B16" s="14" t="n">
        <f aca="false">SUM('Dados Mensais'!B5:B16)</f>
        <v>531200</v>
      </c>
      <c r="C16" s="14" t="n">
        <f aca="false">SUM('Dados Mensais'!C5:C16)</f>
        <v>118200</v>
      </c>
      <c r="D16" s="15" t="n">
        <f aca="false">IF(B16="—","—",IFERROR(C16/B16,"—"))</f>
        <v>0.222515060240964</v>
      </c>
      <c r="E16" s="11" t="str">
        <f aca="false">IF(D16="—","—",IF(D16&gt;=0.28,"Anexo III","Anexo V"))</f>
        <v>Anexo V</v>
      </c>
      <c r="F16" s="16" t="n">
        <v>0.28</v>
      </c>
    </row>
    <row r="17" customFormat="false" ht="15" hidden="false" customHeight="false" outlineLevel="0" collapsed="false">
      <c r="A17" s="13" t="str">
        <f aca="false">'Dados Mensais'!A17</f>
        <v>jan/2026</v>
      </c>
      <c r="B17" s="14" t="n">
        <f aca="false">SUM('Dados Mensais'!B6:B17)</f>
        <v>540100</v>
      </c>
      <c r="C17" s="14" t="n">
        <f aca="false">SUM('Dados Mensais'!C6:C17)</f>
        <v>124500</v>
      </c>
      <c r="D17" s="15" t="n">
        <f aca="false">IF(B17="—","—",IFERROR(C17/B17,"—"))</f>
        <v>0.23051286798741</v>
      </c>
      <c r="E17" s="11" t="str">
        <f aca="false">IF(D17="—","—",IF(D17&gt;=0.28,"Anexo III","Anexo V"))</f>
        <v>Anexo V</v>
      </c>
      <c r="F17" s="16" t="n">
        <v>0.28</v>
      </c>
    </row>
    <row r="18" customFormat="false" ht="15" hidden="false" customHeight="false" outlineLevel="0" collapsed="false">
      <c r="A18" s="13" t="str">
        <f aca="false">'Dados Mensais'!A18</f>
        <v>fev/2026</v>
      </c>
      <c r="B18" s="14" t="n">
        <f aca="false">SUM('Dados Mensais'!B7:B18)</f>
        <v>549200</v>
      </c>
      <c r="C18" s="14" t="n">
        <f aca="false">SUM('Dados Mensais'!C7:C18)</f>
        <v>132000</v>
      </c>
      <c r="D18" s="15" t="n">
        <f aca="false">IF(B18="—","—",IFERROR(C18/B18,"—"))</f>
        <v>0.240349599417334</v>
      </c>
      <c r="E18" s="11" t="str">
        <f aca="false">IF(D18="—","—",IF(D18&gt;=0.28,"Anexo III","Anexo V"))</f>
        <v>Anexo V</v>
      </c>
      <c r="F18" s="16" t="n">
        <v>0.28</v>
      </c>
    </row>
    <row r="19" customFormat="false" ht="15" hidden="false" customHeight="false" outlineLevel="0" collapsed="false">
      <c r="A19" s="13" t="str">
        <f aca="false">'Dados Mensais'!A19</f>
        <v>mar/2026</v>
      </c>
      <c r="B19" s="14" t="n">
        <f aca="false">SUM('Dados Mensais'!B8:B19)</f>
        <v>558900</v>
      </c>
      <c r="C19" s="14" t="n">
        <f aca="false">SUM('Dados Mensais'!C8:C19)</f>
        <v>141000</v>
      </c>
      <c r="D19" s="15" t="n">
        <f aca="false">IF(B19="—","—",IFERROR(C19/B19,"—"))</f>
        <v>0.25228126677402</v>
      </c>
      <c r="E19" s="11" t="str">
        <f aca="false">IF(D19="—","—",IF(D19&gt;=0.28,"Anexo III","Anexo V"))</f>
        <v>Anexo V</v>
      </c>
      <c r="F19" s="16" t="n">
        <v>0.28</v>
      </c>
    </row>
    <row r="20" customFormat="false" ht="15" hidden="false" customHeight="false" outlineLevel="0" collapsed="false">
      <c r="A20" s="13" t="str">
        <f aca="false">'Dados Mensais'!A20</f>
        <v>abr/2026</v>
      </c>
      <c r="B20" s="14" t="n">
        <f aca="false">SUM('Dados Mensais'!B9:B20)</f>
        <v>567400</v>
      </c>
      <c r="C20" s="14" t="n">
        <f aca="false">SUM('Dados Mensais'!C9:C20)</f>
        <v>151300</v>
      </c>
      <c r="D20" s="15" t="n">
        <f aca="false">IF(B20="—","—",IFERROR(C20/B20,"—"))</f>
        <v>0.26665491716602</v>
      </c>
      <c r="E20" s="11" t="str">
        <f aca="false">IF(D20="—","—",IF(D20&gt;=0.28,"Anexo III","Anexo V"))</f>
        <v>Anexo V</v>
      </c>
      <c r="F20" s="16" t="n">
        <v>0.28</v>
      </c>
    </row>
    <row r="21" customFormat="false" ht="15" hidden="false" customHeight="false" outlineLevel="0" collapsed="false">
      <c r="A21" s="13" t="str">
        <f aca="false">'Dados Mensais'!A21</f>
        <v>mai/2026</v>
      </c>
      <c r="B21" s="14" t="n">
        <f aca="false">SUM('Dados Mensais'!B10:B21)</f>
        <v>576500</v>
      </c>
      <c r="C21" s="14" t="n">
        <f aca="false">SUM('Dados Mensais'!C10:C21)</f>
        <v>163100</v>
      </c>
      <c r="D21" s="15" t="n">
        <f aca="false">IF(B21="—","—",IFERROR(C21/B21,"—"))</f>
        <v>0.282914137033825</v>
      </c>
      <c r="E21" s="11" t="str">
        <f aca="false">IF(D21="—","—",IF(D21&gt;=0.28,"Anexo III","Anexo V"))</f>
        <v>Anexo III</v>
      </c>
      <c r="F21" s="16" t="n">
        <v>0.28</v>
      </c>
    </row>
    <row r="22" customFormat="false" ht="15" hidden="false" customHeight="false" outlineLevel="0" collapsed="false">
      <c r="A22" s="13" t="str">
        <f aca="false">'Dados Mensais'!A22</f>
        <v>jun/2026</v>
      </c>
      <c r="B22" s="14" t="n">
        <f aca="false">SUM('Dados Mensais'!B11:B22)</f>
        <v>585500</v>
      </c>
      <c r="C22" s="14" t="n">
        <f aca="false">SUM('Dados Mensais'!C11:C22)</f>
        <v>176100</v>
      </c>
      <c r="D22" s="15" t="n">
        <f aca="false">IF(B22="—","—",IFERROR(C22/B22,"—"))</f>
        <v>0.300768573868489</v>
      </c>
      <c r="E22" s="11" t="str">
        <f aca="false">IF(D22="—","—",IF(D22&gt;=0.28,"Anexo III","Anexo V"))</f>
        <v>Anexo III</v>
      </c>
      <c r="F22" s="16" t="n">
        <v>0.28</v>
      </c>
    </row>
    <row r="23" customFormat="false" ht="15" hidden="false" customHeight="false" outlineLevel="0" collapsed="false">
      <c r="A23" s="13" t="str">
        <f aca="false">'Dados Mensais'!A23</f>
        <v>jul/2026</v>
      </c>
      <c r="B23" s="14" t="n">
        <f aca="false">SUM('Dados Mensais'!B12:B23)</f>
        <v>592800</v>
      </c>
      <c r="C23" s="14" t="n">
        <f aca="false">SUM('Dados Mensais'!C12:C23)</f>
        <v>190100</v>
      </c>
      <c r="D23" s="15" t="n">
        <f aca="false">IF(B23="—","—",IFERROR(C23/B23,"—"))</f>
        <v>0.320681511470985</v>
      </c>
      <c r="E23" s="11" t="str">
        <f aca="false">IF(D23="—","—",IF(D23&gt;=0.28,"Anexo III","Anexo V"))</f>
        <v>Anexo III</v>
      </c>
      <c r="F23" s="16" t="n">
        <v>0.28</v>
      </c>
    </row>
    <row r="24" customFormat="false" ht="15" hidden="false" customHeight="false" outlineLevel="0" collapsed="false">
      <c r="A24" s="13" t="str">
        <f aca="false">'Dados Mensais'!A24</f>
        <v>ago/2026</v>
      </c>
      <c r="B24" s="14" t="n">
        <f aca="false">SUM('Dados Mensais'!B13:B24)</f>
        <v>600800</v>
      </c>
      <c r="C24" s="14" t="n">
        <f aca="false">SUM('Dados Mensais'!C13:C24)</f>
        <v>204800</v>
      </c>
      <c r="D24" s="15" t="n">
        <f aca="false">IF(B24="—","—",IFERROR(C24/B24,"—"))</f>
        <v>0.340878828229028</v>
      </c>
      <c r="E24" s="11" t="str">
        <f aca="false">IF(D24="—","—",IF(D24&gt;=0.28,"Anexo III","Anexo V"))</f>
        <v>Anexo III</v>
      </c>
      <c r="F24" s="16" t="n">
        <v>0.28</v>
      </c>
    </row>
    <row r="25" customFormat="false" ht="15" hidden="false" customHeight="false" outlineLevel="0" collapsed="false">
      <c r="A25" s="13" t="str">
        <f aca="false">'Dados Mensais'!A25</f>
        <v>set/2026</v>
      </c>
      <c r="B25" s="14" t="n">
        <f aca="false">SUM('Dados Mensais'!B14:B25)</f>
        <v>608500</v>
      </c>
      <c r="C25" s="14" t="n">
        <f aca="false">SUM('Dados Mensais'!C14:C25)</f>
        <v>220500</v>
      </c>
      <c r="D25" s="15" t="n">
        <f aca="false">IF(B25="—","—",IFERROR(C25/B25,"—"))</f>
        <v>0.362366474938373</v>
      </c>
      <c r="E25" s="11" t="str">
        <f aca="false">IF(D25="—","—",IF(D25&gt;=0.28,"Anexo III","Anexo V"))</f>
        <v>Anexo III</v>
      </c>
      <c r="F25" s="16" t="n">
        <v>0.28</v>
      </c>
    </row>
    <row r="26" customFormat="false" ht="15" hidden="false" customHeight="false" outlineLevel="0" collapsed="false">
      <c r="A26" s="12" t="s">
        <v>59</v>
      </c>
      <c r="B26" s="12"/>
      <c r="C26" s="12"/>
      <c r="D26" s="12"/>
      <c r="E26" s="12"/>
      <c r="F26" s="12"/>
    </row>
  </sheetData>
  <mergeCells count="1">
    <mergeCell ref="A26:F26"/>
  </mergeCells>
  <conditionalFormatting sqref="E2:E25">
    <cfRule type="cellIs" priority="2" operator="equal" aboveAverage="0" equalAverage="0" bottom="0" percent="0" rank="0" text="" dxfId="0">
      <formula>"Anexo III"</formula>
    </cfRule>
    <cfRule type="cellIs" priority="3" operator="equal" aboveAverage="0" equalAverage="0" bottom="0" percent="0" rank="0" text="" dxfId="1">
      <formula>"Anexo V"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0"/>
    <col collapsed="false" customWidth="true" hidden="false" outlineLevel="0" max="3" min="3" style="0" width="42"/>
    <col collapsed="false" customWidth="true" hidden="false" outlineLevel="0" max="4" min="4" style="0" width="20"/>
  </cols>
  <sheetData>
    <row r="1" customFormat="false" ht="19.7" hidden="false" customHeight="false" outlineLevel="0" collapsed="false">
      <c r="A1" s="17" t="s">
        <v>60</v>
      </c>
      <c r="B1" s="17"/>
      <c r="C1" s="17"/>
      <c r="D1" s="17"/>
    </row>
    <row r="2" customFormat="false" ht="15" hidden="false" customHeight="false" outlineLevel="0" collapsed="false">
      <c r="A2" s="18" t="s">
        <v>61</v>
      </c>
      <c r="B2" s="18"/>
      <c r="C2" s="18"/>
      <c r="D2" s="18"/>
    </row>
    <row r="4" customFormat="false" ht="15" hidden="false" customHeight="false" outlineLevel="0" collapsed="false">
      <c r="A4" s="19" t="s">
        <v>62</v>
      </c>
      <c r="B4" s="19"/>
      <c r="C4" s="19"/>
      <c r="D4" s="19"/>
    </row>
    <row r="5" customFormat="false" ht="15" hidden="false" customHeight="false" outlineLevel="0" collapsed="false">
      <c r="A5" s="13" t="s">
        <v>63</v>
      </c>
      <c r="B5" s="20" t="n">
        <f aca="false">INDEX(Cálculos!B2:B25,MATCH(2,1/(Cálculos!B2:B25&lt;&gt;"—")))</f>
        <v>608500</v>
      </c>
    </row>
    <row r="6" customFormat="false" ht="15" hidden="false" customHeight="false" outlineLevel="0" collapsed="false">
      <c r="A6" s="13" t="s">
        <v>64</v>
      </c>
      <c r="B6" s="20" t="n">
        <f aca="false">INDEX(Cálculos!C2:C25,MATCH(2,1/(Cálculos!C2:C25&lt;&gt;"—")))</f>
        <v>220500</v>
      </c>
    </row>
    <row r="7" customFormat="false" ht="15" hidden="false" customHeight="false" outlineLevel="0" collapsed="false">
      <c r="A7" s="13" t="s">
        <v>65</v>
      </c>
      <c r="B7" s="15" t="n">
        <f aca="false">B6/B5</f>
        <v>0.362366474938373</v>
      </c>
    </row>
    <row r="8" customFormat="false" ht="15" hidden="false" customHeight="false" outlineLevel="0" collapsed="false">
      <c r="A8" s="13" t="s">
        <v>66</v>
      </c>
      <c r="B8" s="21" t="str">
        <f aca="false">IF(B7&gt;=0.28,"Anexo III","Anexo V")</f>
        <v>Anexo III</v>
      </c>
    </row>
    <row r="10" customFormat="false" ht="15" hidden="false" customHeight="false" outlineLevel="0" collapsed="false">
      <c r="A10" s="22" t="s">
        <v>67</v>
      </c>
      <c r="B10" s="22"/>
      <c r="C10" s="22"/>
      <c r="D10" s="22"/>
    </row>
    <row r="11" customFormat="false" ht="15" hidden="false" customHeight="false" outlineLevel="0" collapsed="false">
      <c r="A11" s="13" t="s">
        <v>68</v>
      </c>
      <c r="B11" s="10" t="n">
        <v>0</v>
      </c>
    </row>
    <row r="12" customFormat="false" ht="15" hidden="false" customHeight="false" outlineLevel="0" collapsed="false">
      <c r="A12" s="13" t="s">
        <v>69</v>
      </c>
      <c r="B12" s="10" t="n">
        <v>0</v>
      </c>
    </row>
    <row r="14" customFormat="false" ht="15" hidden="false" customHeight="false" outlineLevel="0" collapsed="false">
      <c r="A14" s="22" t="s">
        <v>70</v>
      </c>
      <c r="B14" s="22"/>
      <c r="C14" s="22"/>
      <c r="D14" s="22"/>
    </row>
    <row r="15" customFormat="false" ht="15" hidden="false" customHeight="false" outlineLevel="0" collapsed="false">
      <c r="A15" s="13" t="s">
        <v>71</v>
      </c>
      <c r="B15" s="20" t="n">
        <f aca="false">B5+B11</f>
        <v>608500</v>
      </c>
    </row>
    <row r="16" customFormat="false" ht="15" hidden="false" customHeight="false" outlineLevel="0" collapsed="false">
      <c r="A16" s="13" t="s">
        <v>72</v>
      </c>
      <c r="B16" s="20" t="n">
        <f aca="false">B6+B12</f>
        <v>220500</v>
      </c>
    </row>
    <row r="17" customFormat="false" ht="15" hidden="false" customHeight="false" outlineLevel="0" collapsed="false">
      <c r="A17" s="13" t="s">
        <v>73</v>
      </c>
      <c r="B17" s="15" t="n">
        <f aca="false">IFERROR(B16/B15,"—")</f>
        <v>0.362366474938373</v>
      </c>
    </row>
    <row r="18" customFormat="false" ht="15" hidden="false" customHeight="false" outlineLevel="0" collapsed="false">
      <c r="A18" s="13" t="s">
        <v>74</v>
      </c>
      <c r="B18" s="21" t="str">
        <f aca="false">IF(B17="—","—",IF(B17&gt;=0.28,"Anexo III","Anexo V"))</f>
        <v>Anexo III</v>
      </c>
    </row>
    <row r="20" customFormat="false" ht="15" hidden="false" customHeight="false" outlineLevel="0" collapsed="false">
      <c r="A20" s="13" t="s">
        <v>75</v>
      </c>
      <c r="B20" s="20" t="n">
        <f aca="false">MAX(0,0.28*B15-B16)</f>
        <v>0</v>
      </c>
    </row>
  </sheetData>
  <mergeCells count="5">
    <mergeCell ref="A1:D1"/>
    <mergeCell ref="A2:D2"/>
    <mergeCell ref="A4:D4"/>
    <mergeCell ref="A10:D10"/>
    <mergeCell ref="A14:D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0" width="22"/>
    <col collapsed="false" customWidth="true" hidden="false" outlineLevel="0" max="7" min="4" style="0" width="4"/>
  </cols>
  <sheetData>
    <row r="1" customFormat="false" ht="19.7" hidden="false" customHeight="false" outlineLevel="0" collapsed="false">
      <c r="A1" s="17" t="s">
        <v>76</v>
      </c>
      <c r="B1" s="17"/>
      <c r="C1" s="17"/>
    </row>
    <row r="2" customFormat="false" ht="15" hidden="false" customHeight="false" outlineLevel="0" collapsed="false">
      <c r="A2" s="18" t="s">
        <v>77</v>
      </c>
      <c r="B2" s="18"/>
      <c r="C2" s="18"/>
    </row>
    <row r="4" customFormat="false" ht="27.75" hidden="false" customHeight="true" outlineLevel="0" collapsed="false">
      <c r="A4" s="23" t="s">
        <v>65</v>
      </c>
      <c r="B4" s="23" t="s">
        <v>66</v>
      </c>
      <c r="C4" s="23" t="s">
        <v>78</v>
      </c>
    </row>
    <row r="5" customFormat="false" ht="30" hidden="false" customHeight="true" outlineLevel="0" collapsed="false">
      <c r="A5" s="24" t="n">
        <f aca="false">INDEX(Cálculos!D2:D25,MATCH(2,1/(Cálculos!D2:D25&lt;&gt;"—")))</f>
        <v>0.362366474938373</v>
      </c>
      <c r="B5" s="25" t="str">
        <f aca="false">INDEX(Cálculos!E2:E25,MATCH(2,1/(Cálculos!E2:E25&lt;&gt;"—")))</f>
        <v>Anexo III</v>
      </c>
      <c r="C5" s="26" t="n">
        <f aca="false">COUNTIF(Cálculos!E2:E25,"Anexo III")</f>
        <v>5</v>
      </c>
    </row>
    <row r="7" customFormat="false" ht="15" hidden="false" customHeight="false" outlineLevel="0" collapsed="false">
      <c r="A7" s="22" t="s">
        <v>79</v>
      </c>
      <c r="B7" s="22"/>
      <c r="C7" s="22"/>
    </row>
  </sheetData>
  <mergeCells count="3">
    <mergeCell ref="A1:C1"/>
    <mergeCell ref="A2:C2"/>
    <mergeCell ref="A7:C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2" customFormat="false" ht="19.7" hidden="false" customHeight="false" outlineLevel="0" collapsed="false">
      <c r="B2" s="1" t="s">
        <v>80</v>
      </c>
    </row>
    <row r="5" customFormat="false" ht="15" hidden="false" customHeight="false" outlineLevel="0" collapsed="false">
      <c r="B5" s="27" t="s">
        <v>81</v>
      </c>
    </row>
    <row r="26" customFormat="false" ht="15" hidden="false" customHeight="false" outlineLevel="0" collapsed="false">
      <c r="B26" s="6" t="s">
        <v>82</v>
      </c>
    </row>
    <row r="27" customFormat="false" ht="15" hidden="false" customHeight="false" outlineLevel="0" collapsed="false">
      <c r="B27" s="7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2026-09-08T00:00:38Z</dcterms:created>
  <dc:creator>openpyxl</dc:creator>
  <dc:description/>
  <dc:language>en-US</dc:language>
  <cp:lastModifiedBy/>
  <dcterms:modified xsi:type="dcterms:W3CDTF">2026-09-08T00:00:41Z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